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3"/>
  </bookViews>
  <sheets>
    <sheet name="3кв" sheetId="30" r:id="rId1"/>
    <sheet name="4кв" sheetId="31" r:id="rId2"/>
    <sheet name="отчет" sheetId="32" r:id="rId3"/>
    <sheet name="1 кв" sheetId="33" r:id="rId4"/>
  </sheets>
  <definedNames>
    <definedName name="_xlnm.Print_Area" localSheetId="3">'1 кв'!$A$1:$E$60</definedName>
    <definedName name="_xlnm.Print_Area" localSheetId="0">'3кв'!$A$1:$E$74</definedName>
    <definedName name="_xlnm.Print_Area" localSheetId="1">'4кв'!$A$1:$E$60</definedName>
    <definedName name="_xlnm.Print_Area" localSheetId="2">отчет!$A$1:$C$49</definedName>
  </definedNames>
  <calcPr calcId="152511"/>
</workbook>
</file>

<file path=xl/calcChain.xml><?xml version="1.0" encoding="utf-8"?>
<calcChain xmlns="http://schemas.openxmlformats.org/spreadsheetml/2006/main">
  <c r="E31" i="33" l="1"/>
  <c r="H31" i="33"/>
  <c r="C36" i="32"/>
  <c r="F31" i="31"/>
  <c r="B51" i="33"/>
  <c r="D34" i="33"/>
  <c r="E23" i="33"/>
  <c r="E22" i="33"/>
  <c r="E34" i="33" s="1"/>
  <c r="B54" i="33" s="1"/>
  <c r="B55" i="33" l="1"/>
  <c r="C34" i="32" l="1"/>
  <c r="C35" i="32"/>
  <c r="C26" i="32"/>
  <c r="C31" i="32"/>
  <c r="C29" i="32"/>
  <c r="C30" i="32"/>
  <c r="C25" i="32"/>
  <c r="C18" i="32"/>
  <c r="C19" i="32"/>
  <c r="C20" i="32"/>
  <c r="C21" i="32"/>
  <c r="C22" i="32"/>
  <c r="C23" i="32"/>
  <c r="C24" i="32"/>
  <c r="C17" i="32"/>
  <c r="B71" i="30"/>
  <c r="C13" i="32"/>
  <c r="C15" i="32" s="1"/>
  <c r="C6" i="32"/>
  <c r="C44" i="32" l="1"/>
  <c r="C27" i="32"/>
  <c r="C38" i="32" l="1"/>
  <c r="C39" i="32" s="1"/>
  <c r="B51" i="31"/>
  <c r="E34" i="31"/>
  <c r="E29" i="31"/>
  <c r="E32" i="31"/>
  <c r="D34" i="31" l="1"/>
  <c r="E23" i="31"/>
  <c r="E22" i="31"/>
  <c r="H34" i="30"/>
  <c r="B54" i="31" l="1"/>
  <c r="B55" i="31" s="1"/>
  <c r="B67" i="30"/>
  <c r="B66" i="30"/>
  <c r="E29" i="30"/>
  <c r="E28" i="30"/>
  <c r="E27" i="30"/>
  <c r="E26" i="30"/>
  <c r="D46" i="30" l="1"/>
  <c r="E46" i="30" l="1"/>
  <c r="E44" i="30"/>
  <c r="E42" i="30"/>
  <c r="E41" i="30"/>
  <c r="E39" i="30"/>
  <c r="E38" i="30"/>
  <c r="E35" i="30" l="1"/>
  <c r="E34" i="30"/>
  <c r="E23" i="30" l="1"/>
  <c r="E22" i="30"/>
</calcChain>
</file>

<file path=xl/sharedStrings.xml><?xml version="1.0" encoding="utf-8"?>
<sst xmlns="http://schemas.openxmlformats.org/spreadsheetml/2006/main" count="316" uniqueCount="126">
  <si>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</si>
  <si>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</si>
  <si>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</si>
  <si>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</si>
  <si>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</si>
  <si>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</si>
  <si>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</si>
  <si>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</si>
  <si>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</si>
  <si>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</si>
  <si>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</si>
  <si>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</si>
  <si>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</si>
  <si>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</si>
  <si>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</si>
  <si>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</si>
  <si>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</si>
  <si>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</si>
  <si>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</si>
  <si>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</si>
  <si>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</si>
  <si>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</si>
  <si>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</si>
  <si>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</si>
  <si>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</si>
  <si>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</si>
  <si>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</si>
  <si>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</si>
  <si>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</si>
  <si>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</si>
  <si>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</si>
  <si>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</si>
  <si>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</si>
  <si>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</si>
  <si>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</si>
  <si>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</si>
  <si>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</si>
  <si>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</si>
  <si>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</si>
  <si>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</si>
  <si>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Итого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</si>
  <si>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</si>
  <si>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</si>
  <si>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30.09.2024 г.</t>
  </si>
  <si>
    <t>3 квартал</t>
  </si>
  <si>
    <t>г. Россошь, ул. Строителей, д. 7б</t>
  </si>
  <si>
    <t xml:space="preserve">определена приложением № 9 к договору </t>
  </si>
  <si>
    <t>за июнь-сентябрь 2024 года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</si>
  <si>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25 марта 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</si>
  <si>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 7б</t>
    </r>
  </si>
  <si>
    <t>Общая площадь квартир - 3590,4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</si>
  <si>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01.06.2024 г.</t>
    </r>
  </si>
  <si>
    <t>Поверка ОДПУ ХВС</t>
  </si>
  <si>
    <t>Полив</t>
  </si>
  <si>
    <t>Ремонт дверей в подвал 2 шт (смета)</t>
  </si>
  <si>
    <t>Покраска входных дверей и стоек козырьков (смета)</t>
  </si>
  <si>
    <t>Протяжка стропильных ног (кв.37)</t>
  </si>
  <si>
    <t>Окраска металлоконструкций входных групп входа в подвал ( кв.37)</t>
  </si>
  <si>
    <t>Ремонт и замена плитки в подьездах (кв.3)</t>
  </si>
  <si>
    <t>Оборудование укрытия инвентарем (смета)</t>
  </si>
  <si>
    <t>Замена кодового замкав (кв.37)</t>
  </si>
  <si>
    <t>Ремонт дверей, окраска, штукатурка откосов (кв.37)</t>
  </si>
  <si>
    <t>Замена плети ХВС (смета)</t>
  </si>
  <si>
    <t>Ремонт дверей 3,5 подьезд (кв.70)</t>
  </si>
  <si>
    <t>Предъявлено населению 367305,12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</si>
  <si>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Пушкарной Татьяны Валерьевны</t>
    </r>
  </si>
  <si>
    <t>Заказчик - Собственники МКД, в лице председателя совета МКД Пушкарной Т.В.</t>
  </si>
  <si>
    <t>июль</t>
  </si>
  <si>
    <t>август</t>
  </si>
  <si>
    <t>сентябрь</t>
  </si>
  <si>
    <t>ч/ч</t>
  </si>
  <si>
    <t xml:space="preserve">Текущий ремонт ЩЭ </t>
  </si>
  <si>
    <t>Справочно:</t>
  </si>
  <si>
    <t>Работы выполненные за счет средств ЖКХ</t>
  </si>
  <si>
    <t>Установка стендов, досок обьявления - 17462,66 за счет ЖКХ</t>
  </si>
  <si>
    <t>Установка светильников в подьездах (смета) - 41885,2 за счет средств ЖКХ</t>
  </si>
  <si>
    <t xml:space="preserve">           2. Всего за период с "01" 06  2024 г. по "30" 09 2024 г. выполнено работ (оказано услуг) на общую сумму пятьсот тридцать три тысячи девятьсот восемьдесят четыре рубля 22 копейки.</t>
  </si>
  <si>
    <t>за 4 квартал 2024 года</t>
  </si>
  <si>
    <t>31.12.2024 г.</t>
  </si>
  <si>
    <t>Замена участка плети ГВС (кв.37)</t>
  </si>
  <si>
    <t>4 квартал</t>
  </si>
  <si>
    <t>ноябрь</t>
  </si>
  <si>
    <t xml:space="preserve">           2. Всего за период с "01" 10  2024 г. по "31" 12 2024 г. выполнено работ (оказано услуг) на общую сумму двести семьдесят тысяч триста пятьдесят один рубль 80 копеек.</t>
  </si>
  <si>
    <t>Предъявлено населению 310386,51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</si>
  <si>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</si>
  <si>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</si>
  <si>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</si>
  <si>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</si>
  <si>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</si>
  <si>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</si>
  <si>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</si>
  <si>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</si>
  <si>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Дератизация, дезинсекция</t>
  </si>
  <si>
    <t>Стоимость материалов</t>
  </si>
  <si>
    <t>работы по договору, всего</t>
  </si>
  <si>
    <t>Итого расходов</t>
  </si>
  <si>
    <t>Остаток средств на 01.01.2025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</si>
  <si>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</si>
  <si>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</si>
  <si>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</si>
  <si>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</si>
  <si>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</si>
  <si>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</si>
  <si>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</si>
  <si>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НА ЛИЦЕВОМ СЧЕТЕ  ЗА  период  с 01.06.2024 г. по 31.12.2024 г.</t>
  </si>
  <si>
    <t>по ж.д. ул. Строителей, д. 7Б</t>
  </si>
  <si>
    <t>Начислено всего 677 224,73</t>
  </si>
  <si>
    <t>* холодная вода на СОИ - 2263,7</t>
  </si>
  <si>
    <t>* горячая вода на СОИ - 22733,01</t>
  </si>
  <si>
    <t>* водоотведение на СОИ- 9477,17</t>
  </si>
  <si>
    <t>* электроэнергия на СОИ- 214430,85</t>
  </si>
  <si>
    <t>Задолженность населения по оплате на 01.06.2024 г.</t>
  </si>
  <si>
    <t xml:space="preserve">   * Поверка ОДПУ ХВС</t>
  </si>
  <si>
    <t xml:space="preserve">   * Ремонт дверей в подвал 2 шт (смета)</t>
  </si>
  <si>
    <t xml:space="preserve">   * Покраска входных дверей и стоек козырьков (смета)</t>
  </si>
  <si>
    <t>Непредвиденные работы 112 ч/ч</t>
  </si>
  <si>
    <t xml:space="preserve">   * Установка стендов, досок обьявления - 17462,66 за счет ЖКХ</t>
  </si>
  <si>
    <t xml:space="preserve">   * Установка светильников в подьездах (смета) - 41885,2 за счет средств ЖКХ</t>
  </si>
  <si>
    <t xml:space="preserve">   * Оборудование укрытия инвентарем (смета)</t>
  </si>
  <si>
    <t xml:space="preserve">   * Замена плети ХВС (смета)</t>
  </si>
  <si>
    <t>Корректировка пообслуживанию ОДПУ ГВС</t>
  </si>
  <si>
    <t>1 квартал</t>
  </si>
  <si>
    <t>до 31.06.2025 года</t>
  </si>
  <si>
    <t>за 1 квартал 2021 года</t>
  </si>
  <si>
    <t>31.03.2025 г.</t>
  </si>
  <si>
    <t xml:space="preserve">           2. Всего за период с "01" 10  2024 г. по "31" 12 2024 г. выполнено работ (оказано услуг) на общую сумму двести шестьдесят шесть тысяч пятьсот сорок пять рублей 98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</si>
</sst>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  <xf numFmtId="166" fontId="14" fillId="0" borderId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wrapText="1"/>
    </xf>
    <xf numFmtId="43" fontId="7" fillId="0" borderId="6" xfId="1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7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43" fontId="3" fillId="0" borderId="0" xfId="0" applyNumberFormat="1" applyFont="1"/>
    <xf numFmtId="49" fontId="3" fillId="0" borderId="8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</cellXfs>
  <cellStyles count="6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BreakPreview" topLeftCell="A31" zoomScaleSheetLayoutView="100" workbookViewId="0">
      <selection activeCell="A43" sqref="A43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8.2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47</v>
      </c>
      <c r="B3" s="77"/>
      <c r="C3" s="77"/>
      <c r="D3" s="77"/>
      <c r="E3" s="77"/>
    </row>
    <row r="4" spans="1:5" s="1" customFormat="1" ht="15.6" customHeight="1" x14ac:dyDescent="0.25">
      <c r="A4" s="19" t="s">
        <v>13</v>
      </c>
      <c r="B4" s="4"/>
      <c r="C4" s="4"/>
      <c r="D4" s="21"/>
      <c r="E4" s="22" t="s">
        <v>43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78" t="s">
        <v>0</v>
      </c>
      <c r="B6" s="78"/>
      <c r="C6" s="78"/>
      <c r="D6" s="78"/>
      <c r="E6" s="78"/>
    </row>
    <row r="7" spans="1:5" x14ac:dyDescent="0.25">
      <c r="A7" s="79" t="s">
        <v>45</v>
      </c>
      <c r="B7" s="79"/>
      <c r="C7" s="79"/>
      <c r="D7" s="79"/>
      <c r="E7" s="79"/>
    </row>
    <row r="8" spans="1:5" ht="15.75" customHeight="1" x14ac:dyDescent="0.25">
      <c r="A8" s="72" t="s">
        <v>1</v>
      </c>
      <c r="B8" s="72"/>
      <c r="C8" s="72"/>
      <c r="D8" s="72"/>
      <c r="E8" s="72"/>
    </row>
    <row r="9" spans="1:5" ht="13.9" customHeight="1" x14ac:dyDescent="0.25">
      <c r="A9" s="80" t="s">
        <v>65</v>
      </c>
      <c r="B9" s="80"/>
      <c r="C9" s="80"/>
      <c r="D9" s="80"/>
      <c r="E9" s="80"/>
    </row>
    <row r="10" spans="1:5" ht="26.25" customHeight="1" x14ac:dyDescent="0.25">
      <c r="A10" s="81" t="s">
        <v>14</v>
      </c>
      <c r="B10" s="82"/>
      <c r="C10" s="82"/>
      <c r="D10" s="82"/>
      <c r="E10" s="82"/>
    </row>
    <row r="11" spans="1:5" ht="30.75" customHeight="1" x14ac:dyDescent="0.25">
      <c r="A11" s="78" t="s">
        <v>48</v>
      </c>
      <c r="B11" s="78"/>
      <c r="C11" s="78"/>
      <c r="D11" s="78"/>
      <c r="E11" s="78"/>
    </row>
    <row r="12" spans="1:5" ht="14.25" customHeight="1" x14ac:dyDescent="0.25">
      <c r="A12" s="72" t="s">
        <v>15</v>
      </c>
      <c r="B12" s="73"/>
      <c r="C12" s="73"/>
      <c r="D12" s="73"/>
      <c r="E12" s="73"/>
    </row>
    <row r="13" spans="1:5" x14ac:dyDescent="0.25">
      <c r="A13" s="78" t="s">
        <v>22</v>
      </c>
      <c r="B13" s="78"/>
      <c r="C13" s="78"/>
      <c r="D13" s="78"/>
      <c r="E13" s="78"/>
    </row>
    <row r="14" spans="1:5" ht="21" customHeight="1" x14ac:dyDescent="0.25">
      <c r="A14" s="72" t="s">
        <v>2</v>
      </c>
      <c r="B14" s="73"/>
      <c r="C14" s="73"/>
      <c r="D14" s="73"/>
      <c r="E14" s="73"/>
    </row>
    <row r="15" spans="1:5" ht="14.25" customHeight="1" x14ac:dyDescent="0.25">
      <c r="A15" s="78" t="s">
        <v>41</v>
      </c>
      <c r="B15" s="78"/>
      <c r="C15" s="78"/>
      <c r="D15" s="78"/>
      <c r="E15" s="78"/>
    </row>
    <row r="16" spans="1:5" x14ac:dyDescent="0.25">
      <c r="A16" s="72" t="s">
        <v>16</v>
      </c>
      <c r="B16" s="73"/>
      <c r="C16" s="73"/>
      <c r="D16" s="73"/>
      <c r="E16" s="73"/>
    </row>
    <row r="17" spans="1:7" ht="32.25" customHeight="1" x14ac:dyDescent="0.25">
      <c r="A17" s="78" t="s">
        <v>17</v>
      </c>
      <c r="B17" s="78"/>
      <c r="C17" s="78"/>
      <c r="D17" s="78"/>
      <c r="E17" s="78"/>
    </row>
    <row r="18" spans="1:7" ht="64.5" customHeight="1" x14ac:dyDescent="0.25">
      <c r="A18" s="78" t="s">
        <v>51</v>
      </c>
      <c r="B18" s="78"/>
      <c r="C18" s="78"/>
      <c r="D18" s="78"/>
      <c r="E18" s="78"/>
    </row>
    <row r="19" spans="1:7" ht="36.75" customHeight="1" x14ac:dyDescent="0.25">
      <c r="A19" s="84" t="s">
        <v>49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2">
        <v>3590.4</v>
      </c>
      <c r="G20" s="2">
        <v>4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7" t="s">
        <v>33</v>
      </c>
      <c r="B22" s="8" t="s">
        <v>46</v>
      </c>
      <c r="C22" s="3" t="s">
        <v>4</v>
      </c>
      <c r="D22" s="3">
        <v>16.45</v>
      </c>
      <c r="E22" s="7">
        <f>D22*F20*G20</f>
        <v>236248.32000000001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5.55</v>
      </c>
      <c r="E23" s="7">
        <f>D23*F20*G20</f>
        <v>79706.880000000005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0</v>
      </c>
    </row>
    <row r="25" spans="1:7" x14ac:dyDescent="0.25">
      <c r="A25" s="6" t="s">
        <v>36</v>
      </c>
      <c r="B25" s="8" t="s">
        <v>44</v>
      </c>
      <c r="C25" s="3" t="s">
        <v>24</v>
      </c>
      <c r="D25" s="3"/>
      <c r="E25" s="7">
        <v>0</v>
      </c>
    </row>
    <row r="26" spans="1:7" x14ac:dyDescent="0.25">
      <c r="A26" s="6" t="s">
        <v>38</v>
      </c>
      <c r="B26" s="8" t="s">
        <v>44</v>
      </c>
      <c r="C26" s="3" t="s">
        <v>24</v>
      </c>
      <c r="D26" s="3"/>
      <c r="E26" s="7">
        <f>2842.1+5681.06</f>
        <v>8523.16</v>
      </c>
    </row>
    <row r="27" spans="1:7" x14ac:dyDescent="0.25">
      <c r="A27" s="6" t="s">
        <v>39</v>
      </c>
      <c r="B27" s="8" t="s">
        <v>44</v>
      </c>
      <c r="C27" s="3" t="s">
        <v>24</v>
      </c>
      <c r="D27" s="3"/>
      <c r="E27" s="7">
        <f>1887.91+3991.27</f>
        <v>5879.18</v>
      </c>
    </row>
    <row r="28" spans="1:7" x14ac:dyDescent="0.25">
      <c r="A28" s="6" t="s">
        <v>37</v>
      </c>
      <c r="B28" s="8" t="s">
        <v>44</v>
      </c>
      <c r="C28" s="3" t="s">
        <v>24</v>
      </c>
      <c r="D28" s="3"/>
      <c r="E28" s="7">
        <f>1205.9+15157</f>
        <v>16362.9</v>
      </c>
    </row>
    <row r="29" spans="1:7" x14ac:dyDescent="0.25">
      <c r="A29" s="18" t="s">
        <v>35</v>
      </c>
      <c r="B29" s="8" t="s">
        <v>44</v>
      </c>
      <c r="C29" s="20" t="s">
        <v>24</v>
      </c>
      <c r="D29" s="3"/>
      <c r="E29" s="7">
        <f>3146.68+1299.86+5407.97</f>
        <v>9854.51</v>
      </c>
    </row>
    <row r="30" spans="1:7" x14ac:dyDescent="0.25">
      <c r="A30" s="18" t="s">
        <v>52</v>
      </c>
      <c r="B30" s="8" t="s">
        <v>44</v>
      </c>
      <c r="C30" s="20" t="s">
        <v>24</v>
      </c>
      <c r="D30" s="3"/>
      <c r="E30" s="7">
        <v>2620</v>
      </c>
    </row>
    <row r="31" spans="1:7" x14ac:dyDescent="0.25">
      <c r="A31" s="18" t="s">
        <v>53</v>
      </c>
      <c r="B31" s="8" t="s">
        <v>44</v>
      </c>
      <c r="C31" s="20" t="s">
        <v>24</v>
      </c>
      <c r="D31" s="3"/>
      <c r="E31" s="7">
        <v>860.11</v>
      </c>
    </row>
    <row r="32" spans="1:7" x14ac:dyDescent="0.25">
      <c r="A32" s="18" t="s">
        <v>54</v>
      </c>
      <c r="B32" s="8" t="s">
        <v>67</v>
      </c>
      <c r="C32" s="20" t="s">
        <v>24</v>
      </c>
      <c r="D32" s="3"/>
      <c r="E32" s="7">
        <v>16016.79</v>
      </c>
    </row>
    <row r="33" spans="1:8" ht="30" x14ac:dyDescent="0.25">
      <c r="A33" s="18" t="s">
        <v>55</v>
      </c>
      <c r="B33" s="8" t="s">
        <v>67</v>
      </c>
      <c r="C33" s="20" t="s">
        <v>24</v>
      </c>
      <c r="D33" s="3"/>
      <c r="E33" s="7">
        <v>49369.41</v>
      </c>
    </row>
    <row r="34" spans="1:8" x14ac:dyDescent="0.25">
      <c r="A34" s="18" t="s">
        <v>56</v>
      </c>
      <c r="B34" s="8" t="s">
        <v>67</v>
      </c>
      <c r="C34" s="20" t="s">
        <v>70</v>
      </c>
      <c r="D34" s="3">
        <v>8</v>
      </c>
      <c r="E34" s="7">
        <f>D34*286.24</f>
        <v>2289.92</v>
      </c>
      <c r="H34" s="36">
        <f>E29+E35+E39+E40+E41+E42+E44</f>
        <v>38462.94</v>
      </c>
    </row>
    <row r="35" spans="1:8" ht="30" x14ac:dyDescent="0.25">
      <c r="A35" s="18" t="s">
        <v>57</v>
      </c>
      <c r="B35" s="8" t="s">
        <v>67</v>
      </c>
      <c r="C35" s="20" t="s">
        <v>70</v>
      </c>
      <c r="D35" s="3">
        <v>16</v>
      </c>
      <c r="E35" s="7">
        <f>D35*286.24</f>
        <v>4579.84</v>
      </c>
    </row>
    <row r="36" spans="1:8" ht="30" x14ac:dyDescent="0.25">
      <c r="A36" s="18" t="s">
        <v>74</v>
      </c>
      <c r="B36" s="34" t="s">
        <v>67</v>
      </c>
      <c r="C36" s="20" t="s">
        <v>24</v>
      </c>
      <c r="D36" s="20"/>
      <c r="E36" s="35"/>
    </row>
    <row r="37" spans="1:8" ht="30" x14ac:dyDescent="0.25">
      <c r="A37" s="18" t="s">
        <v>75</v>
      </c>
      <c r="B37" s="34" t="s">
        <v>67</v>
      </c>
      <c r="C37" s="20" t="s">
        <v>24</v>
      </c>
      <c r="D37" s="20"/>
      <c r="E37" s="35"/>
    </row>
    <row r="38" spans="1:8" x14ac:dyDescent="0.25">
      <c r="A38" s="18" t="s">
        <v>71</v>
      </c>
      <c r="B38" s="8" t="s">
        <v>68</v>
      </c>
      <c r="C38" s="20" t="s">
        <v>70</v>
      </c>
      <c r="D38" s="3">
        <v>32</v>
      </c>
      <c r="E38" s="7">
        <f>D38*286.24</f>
        <v>9159.68</v>
      </c>
    </row>
    <row r="39" spans="1:8" ht="30" x14ac:dyDescent="0.25">
      <c r="A39" s="18" t="s">
        <v>58</v>
      </c>
      <c r="B39" s="8" t="s">
        <v>69</v>
      </c>
      <c r="C39" s="20" t="s">
        <v>70</v>
      </c>
      <c r="D39" s="3">
        <v>32</v>
      </c>
      <c r="E39" s="7">
        <f>D39*286.24</f>
        <v>9159.68</v>
      </c>
    </row>
    <row r="40" spans="1:8" ht="30" x14ac:dyDescent="0.25">
      <c r="A40" s="18" t="s">
        <v>59</v>
      </c>
      <c r="B40" s="8" t="s">
        <v>69</v>
      </c>
      <c r="C40" s="20" t="s">
        <v>24</v>
      </c>
      <c r="D40" s="3"/>
      <c r="E40" s="7">
        <v>10289.07</v>
      </c>
    </row>
    <row r="41" spans="1:8" x14ac:dyDescent="0.25">
      <c r="A41" s="18" t="s">
        <v>60</v>
      </c>
      <c r="B41" s="8" t="s">
        <v>69</v>
      </c>
      <c r="C41" s="20" t="s">
        <v>70</v>
      </c>
      <c r="D41" s="3">
        <v>2</v>
      </c>
      <c r="E41" s="7">
        <f>D41*286.24</f>
        <v>572.48</v>
      </c>
    </row>
    <row r="42" spans="1:8" ht="30" x14ac:dyDescent="0.25">
      <c r="A42" s="18" t="s">
        <v>61</v>
      </c>
      <c r="B42" s="8" t="s">
        <v>69</v>
      </c>
      <c r="C42" s="20" t="s">
        <v>70</v>
      </c>
      <c r="D42" s="3">
        <v>6</v>
      </c>
      <c r="E42" s="7">
        <f>D42*286.24</f>
        <v>1717.44</v>
      </c>
    </row>
    <row r="43" spans="1:8" x14ac:dyDescent="0.25">
      <c r="A43" s="18" t="s">
        <v>62</v>
      </c>
      <c r="B43" s="8" t="s">
        <v>69</v>
      </c>
      <c r="C43" s="20" t="s">
        <v>24</v>
      </c>
      <c r="D43" s="3"/>
      <c r="E43" s="7">
        <v>68484.929999999993</v>
      </c>
    </row>
    <row r="44" spans="1:8" x14ac:dyDescent="0.25">
      <c r="A44" s="18" t="s">
        <v>63</v>
      </c>
      <c r="B44" s="8" t="s">
        <v>69</v>
      </c>
      <c r="C44" s="20" t="s">
        <v>70</v>
      </c>
      <c r="D44" s="3">
        <v>8</v>
      </c>
      <c r="E44" s="7">
        <f>D44*286.24</f>
        <v>2289.92</v>
      </c>
    </row>
    <row r="45" spans="1:8" x14ac:dyDescent="0.25">
      <c r="A45" s="18"/>
      <c r="B45" s="8"/>
      <c r="C45" s="20"/>
      <c r="D45" s="3"/>
      <c r="E45" s="7"/>
    </row>
    <row r="46" spans="1:8" s="12" customFormat="1" ht="14.25" x14ac:dyDescent="0.2">
      <c r="A46" s="26" t="s">
        <v>40</v>
      </c>
      <c r="B46" s="9"/>
      <c r="C46" s="10"/>
      <c r="D46" s="10">
        <f>SUM(D30:D45)</f>
        <v>104</v>
      </c>
      <c r="E46" s="11">
        <f>SUM(E22:E45)</f>
        <v>533984.22000000009</v>
      </c>
    </row>
    <row r="48" spans="1:8" ht="30.75" customHeight="1" x14ac:dyDescent="0.25">
      <c r="A48" s="85" t="s">
        <v>76</v>
      </c>
      <c r="B48" s="85"/>
      <c r="C48" s="85"/>
      <c r="D48" s="85"/>
      <c r="E48" s="85"/>
    </row>
    <row r="49" spans="1:5" ht="30.75" customHeight="1" x14ac:dyDescent="0.25">
      <c r="A49" s="78" t="s">
        <v>21</v>
      </c>
      <c r="B49" s="78"/>
      <c r="C49" s="78"/>
      <c r="D49" s="78"/>
      <c r="E49" s="78"/>
    </row>
    <row r="50" spans="1:5" x14ac:dyDescent="0.25">
      <c r="A50" s="78" t="s">
        <v>20</v>
      </c>
      <c r="B50" s="78"/>
      <c r="C50" s="78"/>
      <c r="D50" s="78"/>
      <c r="E50" s="78"/>
    </row>
    <row r="51" spans="1:5" ht="32.25" customHeight="1" x14ac:dyDescent="0.25">
      <c r="A51" s="78" t="s">
        <v>25</v>
      </c>
      <c r="B51" s="78"/>
      <c r="C51" s="78"/>
      <c r="D51" s="78"/>
      <c r="E51" s="78"/>
    </row>
    <row r="52" spans="1:5" x14ac:dyDescent="0.25">
      <c r="A52" s="78" t="s">
        <v>18</v>
      </c>
      <c r="B52" s="78"/>
      <c r="C52" s="78"/>
      <c r="D52" s="78"/>
      <c r="E52" s="78"/>
    </row>
    <row r="53" spans="1:5" x14ac:dyDescent="0.25">
      <c r="A53" s="83" t="s">
        <v>5</v>
      </c>
      <c r="B53" s="83"/>
      <c r="C53" s="83"/>
      <c r="D53" s="83"/>
      <c r="E53" s="83"/>
    </row>
    <row r="54" spans="1:5" x14ac:dyDescent="0.25">
      <c r="A54" s="78" t="s">
        <v>18</v>
      </c>
      <c r="B54" s="78"/>
      <c r="C54" s="78"/>
      <c r="D54" s="78"/>
      <c r="E54" s="78"/>
    </row>
    <row r="55" spans="1:5" x14ac:dyDescent="0.25">
      <c r="A55" s="86" t="s">
        <v>42</v>
      </c>
      <c r="B55" s="86"/>
      <c r="C55" s="86"/>
      <c r="D55" s="86"/>
      <c r="E55" s="86"/>
    </row>
    <row r="56" spans="1:5" x14ac:dyDescent="0.25">
      <c r="B56" s="87" t="s">
        <v>19</v>
      </c>
      <c r="C56" s="87"/>
      <c r="D56" s="87"/>
      <c r="E56" s="5" t="s">
        <v>6</v>
      </c>
    </row>
    <row r="57" spans="1:5" x14ac:dyDescent="0.25">
      <c r="A57" s="24"/>
      <c r="B57" s="24"/>
      <c r="C57" s="24"/>
      <c r="D57" s="24"/>
      <c r="E57" s="24"/>
    </row>
    <row r="58" spans="1:5" x14ac:dyDescent="0.25">
      <c r="A58" s="86" t="s">
        <v>66</v>
      </c>
      <c r="B58" s="86"/>
      <c r="C58" s="86"/>
      <c r="D58" s="86"/>
      <c r="E58" s="86"/>
    </row>
    <row r="59" spans="1:5" x14ac:dyDescent="0.25">
      <c r="B59" s="87" t="s">
        <v>19</v>
      </c>
      <c r="C59" s="87"/>
      <c r="D59" s="87"/>
      <c r="E59" s="5" t="s">
        <v>6</v>
      </c>
    </row>
    <row r="61" spans="1:5" x14ac:dyDescent="0.25">
      <c r="A61" s="16" t="s">
        <v>50</v>
      </c>
    </row>
    <row r="62" spans="1:5" x14ac:dyDescent="0.25">
      <c r="A62" s="12" t="s">
        <v>26</v>
      </c>
    </row>
    <row r="63" spans="1:5" x14ac:dyDescent="0.25">
      <c r="A63" s="2" t="s">
        <v>32</v>
      </c>
      <c r="B63" s="13">
        <v>0</v>
      </c>
    </row>
    <row r="64" spans="1:5" x14ac:dyDescent="0.25">
      <c r="A64" s="2" t="s">
        <v>64</v>
      </c>
      <c r="B64" s="14"/>
    </row>
    <row r="65" spans="1:2" x14ac:dyDescent="0.25">
      <c r="A65" s="2" t="s">
        <v>29</v>
      </c>
      <c r="B65" s="14">
        <v>263065.51</v>
      </c>
    </row>
    <row r="66" spans="1:2" ht="19.5" customHeight="1" x14ac:dyDescent="0.25">
      <c r="A66" s="23" t="s">
        <v>28</v>
      </c>
      <c r="B66" s="14">
        <f>E46</f>
        <v>533984.22000000009</v>
      </c>
    </row>
    <row r="67" spans="1:2" x14ac:dyDescent="0.25">
      <c r="A67" s="15" t="s">
        <v>27</v>
      </c>
      <c r="B67" s="13">
        <f>B63+B65-B66</f>
        <v>-270918.71000000008</v>
      </c>
    </row>
    <row r="70" spans="1:2" x14ac:dyDescent="0.25">
      <c r="A70" s="27" t="s">
        <v>72</v>
      </c>
      <c r="B70" s="28"/>
    </row>
    <row r="71" spans="1:2" ht="30" x14ac:dyDescent="0.25">
      <c r="A71" s="29" t="s">
        <v>73</v>
      </c>
      <c r="B71" s="30">
        <f>17462.66+41885.2</f>
        <v>59347.86</v>
      </c>
    </row>
  </sheetData>
  <mergeCells count="29">
    <mergeCell ref="A54:E54"/>
    <mergeCell ref="A55:E55"/>
    <mergeCell ref="B56:D56"/>
    <mergeCell ref="A58:E58"/>
    <mergeCell ref="B59:D59"/>
    <mergeCell ref="A53:E53"/>
    <mergeCell ref="A15:E15"/>
    <mergeCell ref="A16:E16"/>
    <mergeCell ref="A17:E17"/>
    <mergeCell ref="A18:E18"/>
    <mergeCell ref="A19:E19"/>
    <mergeCell ref="A20:E20"/>
    <mergeCell ref="A48:E48"/>
    <mergeCell ref="A49:E49"/>
    <mergeCell ref="A50:E50"/>
    <mergeCell ref="A51:E51"/>
    <mergeCell ref="A52:E5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43" zoomScaleSheetLayoutView="100" workbookViewId="0">
      <selection activeCell="A31" sqref="A31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8.2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77</v>
      </c>
      <c r="B3" s="77"/>
      <c r="C3" s="77"/>
      <c r="D3" s="77"/>
      <c r="E3" s="77"/>
    </row>
    <row r="4" spans="1:5" s="1" customFormat="1" ht="15.6" customHeight="1" x14ac:dyDescent="0.25">
      <c r="A4" s="19" t="s">
        <v>13</v>
      </c>
      <c r="B4" s="4"/>
      <c r="C4" s="4"/>
      <c r="D4" s="21"/>
      <c r="E4" s="22" t="s">
        <v>78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78" t="s">
        <v>0</v>
      </c>
      <c r="B6" s="78"/>
      <c r="C6" s="78"/>
      <c r="D6" s="78"/>
      <c r="E6" s="78"/>
    </row>
    <row r="7" spans="1:5" x14ac:dyDescent="0.25">
      <c r="A7" s="79" t="s">
        <v>45</v>
      </c>
      <c r="B7" s="79"/>
      <c r="C7" s="79"/>
      <c r="D7" s="79"/>
      <c r="E7" s="79"/>
    </row>
    <row r="8" spans="1:5" ht="15.75" customHeight="1" x14ac:dyDescent="0.25">
      <c r="A8" s="72" t="s">
        <v>1</v>
      </c>
      <c r="B8" s="72"/>
      <c r="C8" s="72"/>
      <c r="D8" s="72"/>
      <c r="E8" s="72"/>
    </row>
    <row r="9" spans="1:5" ht="13.9" customHeight="1" x14ac:dyDescent="0.25">
      <c r="A9" s="80" t="s">
        <v>65</v>
      </c>
      <c r="B9" s="80"/>
      <c r="C9" s="80"/>
      <c r="D9" s="80"/>
      <c r="E9" s="80"/>
    </row>
    <row r="10" spans="1:5" ht="26.25" customHeight="1" x14ac:dyDescent="0.25">
      <c r="A10" s="81" t="s">
        <v>14</v>
      </c>
      <c r="B10" s="82"/>
      <c r="C10" s="82"/>
      <c r="D10" s="82"/>
      <c r="E10" s="82"/>
    </row>
    <row r="11" spans="1:5" ht="30.75" customHeight="1" x14ac:dyDescent="0.25">
      <c r="A11" s="78" t="s">
        <v>48</v>
      </c>
      <c r="B11" s="78"/>
      <c r="C11" s="78"/>
      <c r="D11" s="78"/>
      <c r="E11" s="78"/>
    </row>
    <row r="12" spans="1:5" ht="14.25" customHeight="1" x14ac:dyDescent="0.25">
      <c r="A12" s="72" t="s">
        <v>15</v>
      </c>
      <c r="B12" s="73"/>
      <c r="C12" s="73"/>
      <c r="D12" s="73"/>
      <c r="E12" s="73"/>
    </row>
    <row r="13" spans="1:5" x14ac:dyDescent="0.25">
      <c r="A13" s="78" t="s">
        <v>22</v>
      </c>
      <c r="B13" s="78"/>
      <c r="C13" s="78"/>
      <c r="D13" s="78"/>
      <c r="E13" s="78"/>
    </row>
    <row r="14" spans="1:5" ht="21" customHeight="1" x14ac:dyDescent="0.25">
      <c r="A14" s="72" t="s">
        <v>2</v>
      </c>
      <c r="B14" s="73"/>
      <c r="C14" s="73"/>
      <c r="D14" s="73"/>
      <c r="E14" s="73"/>
    </row>
    <row r="15" spans="1:5" ht="14.25" customHeight="1" x14ac:dyDescent="0.25">
      <c r="A15" s="78" t="s">
        <v>41</v>
      </c>
      <c r="B15" s="78"/>
      <c r="C15" s="78"/>
      <c r="D15" s="78"/>
      <c r="E15" s="78"/>
    </row>
    <row r="16" spans="1:5" x14ac:dyDescent="0.25">
      <c r="A16" s="72" t="s">
        <v>16</v>
      </c>
      <c r="B16" s="73"/>
      <c r="C16" s="73"/>
      <c r="D16" s="73"/>
      <c r="E16" s="73"/>
    </row>
    <row r="17" spans="1:7" ht="32.25" customHeight="1" x14ac:dyDescent="0.25">
      <c r="A17" s="78" t="s">
        <v>17</v>
      </c>
      <c r="B17" s="78"/>
      <c r="C17" s="78"/>
      <c r="D17" s="78"/>
      <c r="E17" s="78"/>
    </row>
    <row r="18" spans="1:7" ht="64.5" customHeight="1" x14ac:dyDescent="0.25">
      <c r="A18" s="78" t="s">
        <v>51</v>
      </c>
      <c r="B18" s="78"/>
      <c r="C18" s="78"/>
      <c r="D18" s="78"/>
      <c r="E18" s="78"/>
    </row>
    <row r="19" spans="1:7" ht="36.75" customHeight="1" x14ac:dyDescent="0.25">
      <c r="A19" s="84" t="s">
        <v>49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2">
        <v>3590.4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7" t="s">
        <v>33</v>
      </c>
      <c r="B22" s="8" t="s">
        <v>46</v>
      </c>
      <c r="C22" s="3" t="s">
        <v>4</v>
      </c>
      <c r="D22" s="3">
        <v>16.45</v>
      </c>
      <c r="E22" s="7">
        <f>D22*F20*G20</f>
        <v>177186.24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5.55</v>
      </c>
      <c r="E23" s="7">
        <f>D23*F20*G20</f>
        <v>59780.160000000003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0</v>
      </c>
    </row>
    <row r="25" spans="1:7" x14ac:dyDescent="0.25">
      <c r="A25" s="6" t="s">
        <v>36</v>
      </c>
      <c r="B25" s="8" t="s">
        <v>80</v>
      </c>
      <c r="C25" s="3" t="s">
        <v>24</v>
      </c>
      <c r="D25" s="3"/>
      <c r="E25" s="7">
        <v>0</v>
      </c>
    </row>
    <row r="26" spans="1:7" x14ac:dyDescent="0.25">
      <c r="A26" s="6" t="s">
        <v>38</v>
      </c>
      <c r="B26" s="8" t="s">
        <v>80</v>
      </c>
      <c r="C26" s="3" t="s">
        <v>24</v>
      </c>
      <c r="D26" s="3"/>
      <c r="E26" s="7">
        <v>8231.74</v>
      </c>
    </row>
    <row r="27" spans="1:7" x14ac:dyDescent="0.25">
      <c r="A27" s="6" t="s">
        <v>39</v>
      </c>
      <c r="B27" s="8" t="s">
        <v>80</v>
      </c>
      <c r="C27" s="3" t="s">
        <v>24</v>
      </c>
      <c r="D27" s="3"/>
      <c r="E27" s="7">
        <v>4596.1499999999996</v>
      </c>
    </row>
    <row r="28" spans="1:7" x14ac:dyDescent="0.25">
      <c r="A28" s="6" t="s">
        <v>37</v>
      </c>
      <c r="B28" s="8" t="s">
        <v>80</v>
      </c>
      <c r="C28" s="3" t="s">
        <v>24</v>
      </c>
      <c r="D28" s="3"/>
      <c r="E28" s="7">
        <v>12423.22</v>
      </c>
    </row>
    <row r="29" spans="1:7" x14ac:dyDescent="0.25">
      <c r="A29" s="18" t="s">
        <v>35</v>
      </c>
      <c r="B29" s="8" t="s">
        <v>80</v>
      </c>
      <c r="C29" s="20" t="s">
        <v>24</v>
      </c>
      <c r="D29" s="3"/>
      <c r="E29" s="7">
        <f>5568.07+41.72</f>
        <v>5609.79</v>
      </c>
    </row>
    <row r="30" spans="1:7" x14ac:dyDescent="0.25">
      <c r="A30" s="18" t="s">
        <v>53</v>
      </c>
      <c r="B30" s="8" t="s">
        <v>80</v>
      </c>
      <c r="C30" s="20" t="s">
        <v>24</v>
      </c>
      <c r="D30" s="3"/>
      <c r="E30" s="7">
        <v>234.58</v>
      </c>
    </row>
    <row r="31" spans="1:7" ht="30" x14ac:dyDescent="0.25">
      <c r="A31" s="18" t="s">
        <v>120</v>
      </c>
      <c r="B31" s="8" t="s">
        <v>80</v>
      </c>
      <c r="C31" s="20" t="s">
        <v>24</v>
      </c>
      <c r="D31" s="3"/>
      <c r="E31" s="92">
        <v>-3805.8240000000001</v>
      </c>
      <c r="F31" s="2">
        <f>0.53*F20*2</f>
        <v>3805.8240000000001</v>
      </c>
    </row>
    <row r="32" spans="1:7" x14ac:dyDescent="0.25">
      <c r="A32" s="18" t="s">
        <v>79</v>
      </c>
      <c r="B32" s="8" t="s">
        <v>81</v>
      </c>
      <c r="C32" s="20" t="s">
        <v>70</v>
      </c>
      <c r="D32" s="3">
        <v>8</v>
      </c>
      <c r="E32" s="7">
        <f>D32*286.24</f>
        <v>2289.92</v>
      </c>
    </row>
    <row r="33" spans="1:5" x14ac:dyDescent="0.25">
      <c r="A33" s="18"/>
      <c r="B33" s="8"/>
      <c r="C33" s="20"/>
      <c r="D33" s="3"/>
      <c r="E33" s="7"/>
    </row>
    <row r="34" spans="1:5" s="12" customFormat="1" ht="14.25" x14ac:dyDescent="0.2">
      <c r="A34" s="26" t="s">
        <v>40</v>
      </c>
      <c r="B34" s="9"/>
      <c r="C34" s="10"/>
      <c r="D34" s="10">
        <f>SUM(D30:D33)</f>
        <v>8</v>
      </c>
      <c r="E34" s="11">
        <f>SUM(E22:E33)</f>
        <v>266545.97599999991</v>
      </c>
    </row>
    <row r="36" spans="1:5" ht="30.75" customHeight="1" x14ac:dyDescent="0.25">
      <c r="A36" s="85" t="s">
        <v>125</v>
      </c>
      <c r="B36" s="85"/>
      <c r="C36" s="85"/>
      <c r="D36" s="85"/>
      <c r="E36" s="85"/>
    </row>
    <row r="37" spans="1:5" ht="30.75" customHeight="1" x14ac:dyDescent="0.25">
      <c r="A37" s="78" t="s">
        <v>21</v>
      </c>
      <c r="B37" s="78"/>
      <c r="C37" s="78"/>
      <c r="D37" s="78"/>
      <c r="E37" s="78"/>
    </row>
    <row r="38" spans="1:5" x14ac:dyDescent="0.25">
      <c r="A38" s="78" t="s">
        <v>20</v>
      </c>
      <c r="B38" s="78"/>
      <c r="C38" s="78"/>
      <c r="D38" s="78"/>
      <c r="E38" s="78"/>
    </row>
    <row r="39" spans="1:5" ht="32.25" customHeight="1" x14ac:dyDescent="0.25">
      <c r="A39" s="78" t="s">
        <v>25</v>
      </c>
      <c r="B39" s="78"/>
      <c r="C39" s="78"/>
      <c r="D39" s="78"/>
      <c r="E39" s="78"/>
    </row>
    <row r="40" spans="1:5" x14ac:dyDescent="0.25">
      <c r="A40" s="78" t="s">
        <v>18</v>
      </c>
      <c r="B40" s="78"/>
      <c r="C40" s="78"/>
      <c r="D40" s="78"/>
      <c r="E40" s="78"/>
    </row>
    <row r="41" spans="1:5" x14ac:dyDescent="0.25">
      <c r="A41" s="83" t="s">
        <v>5</v>
      </c>
      <c r="B41" s="83"/>
      <c r="C41" s="83"/>
      <c r="D41" s="83"/>
      <c r="E41" s="83"/>
    </row>
    <row r="42" spans="1:5" x14ac:dyDescent="0.25">
      <c r="A42" s="78" t="s">
        <v>18</v>
      </c>
      <c r="B42" s="78"/>
      <c r="C42" s="78"/>
      <c r="D42" s="78"/>
      <c r="E42" s="78"/>
    </row>
    <row r="43" spans="1:5" x14ac:dyDescent="0.25">
      <c r="A43" s="86" t="s">
        <v>42</v>
      </c>
      <c r="B43" s="86"/>
      <c r="C43" s="86"/>
      <c r="D43" s="86"/>
      <c r="E43" s="86"/>
    </row>
    <row r="44" spans="1:5" x14ac:dyDescent="0.25">
      <c r="B44" s="87" t="s">
        <v>19</v>
      </c>
      <c r="C44" s="87"/>
      <c r="D44" s="87"/>
      <c r="E44" s="5" t="s">
        <v>6</v>
      </c>
    </row>
    <row r="45" spans="1:5" x14ac:dyDescent="0.25">
      <c r="A45" s="31"/>
      <c r="B45" s="31"/>
      <c r="C45" s="31"/>
      <c r="D45" s="31"/>
      <c r="E45" s="31"/>
    </row>
    <row r="46" spans="1:5" x14ac:dyDescent="0.25">
      <c r="A46" s="86" t="s">
        <v>66</v>
      </c>
      <c r="B46" s="86"/>
      <c r="C46" s="86"/>
      <c r="D46" s="86"/>
      <c r="E46" s="86"/>
    </row>
    <row r="47" spans="1:5" x14ac:dyDescent="0.25">
      <c r="B47" s="87" t="s">
        <v>19</v>
      </c>
      <c r="C47" s="87"/>
      <c r="D47" s="87"/>
      <c r="E47" s="5" t="s">
        <v>6</v>
      </c>
    </row>
    <row r="49" spans="1:2" x14ac:dyDescent="0.25">
      <c r="A49" s="16" t="s">
        <v>50</v>
      </c>
    </row>
    <row r="50" spans="1:2" x14ac:dyDescent="0.25">
      <c r="A50" s="12" t="s">
        <v>26</v>
      </c>
    </row>
    <row r="51" spans="1:2" x14ac:dyDescent="0.25">
      <c r="A51" s="2" t="s">
        <v>32</v>
      </c>
      <c r="B51" s="13">
        <f>'3кв'!B67</f>
        <v>-270918.71000000008</v>
      </c>
    </row>
    <row r="52" spans="1:2" x14ac:dyDescent="0.25">
      <c r="A52" s="2" t="s">
        <v>83</v>
      </c>
      <c r="B52" s="14"/>
    </row>
    <row r="53" spans="1:2" x14ac:dyDescent="0.25">
      <c r="A53" s="2" t="s">
        <v>29</v>
      </c>
      <c r="B53" s="14">
        <v>298966.05</v>
      </c>
    </row>
    <row r="54" spans="1:2" ht="19.5" customHeight="1" x14ac:dyDescent="0.25">
      <c r="A54" s="33" t="s">
        <v>28</v>
      </c>
      <c r="B54" s="14">
        <f>E34</f>
        <v>266545.97599999991</v>
      </c>
    </row>
    <row r="55" spans="1:2" ht="21.75" customHeight="1" x14ac:dyDescent="0.25">
      <c r="A55" s="15" t="s">
        <v>27</v>
      </c>
      <c r="B55" s="13">
        <f>B51+B53-B54</f>
        <v>-238498.636</v>
      </c>
    </row>
  </sheetData>
  <mergeCells count="29">
    <mergeCell ref="A42:E42"/>
    <mergeCell ref="A43:E43"/>
    <mergeCell ref="B44:D44"/>
    <mergeCell ref="A46:E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C36" sqref="C36"/>
    </sheetView>
  </sheetViews>
  <sheetFormatPr defaultRowHeight="15.75" x14ac:dyDescent="0.25"/>
  <cols>
    <col min="1" max="1" width="10.5703125" style="1" customWidth="1"/>
    <col min="2" max="2" width="64.140625" style="1" customWidth="1"/>
    <col min="3" max="3" width="16.140625" style="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4" x14ac:dyDescent="0.25">
      <c r="A1" s="88" t="s">
        <v>84</v>
      </c>
      <c r="B1" s="88"/>
      <c r="C1" s="88"/>
      <c r="D1" s="40"/>
    </row>
    <row r="2" spans="1:4" x14ac:dyDescent="0.25">
      <c r="A2" s="89" t="s">
        <v>85</v>
      </c>
      <c r="B2" s="89"/>
      <c r="C2" s="89"/>
      <c r="D2" s="41"/>
    </row>
    <row r="3" spans="1:4" x14ac:dyDescent="0.25">
      <c r="A3" s="89" t="s">
        <v>104</v>
      </c>
      <c r="B3" s="89"/>
      <c r="C3" s="89"/>
      <c r="D3" s="41"/>
    </row>
    <row r="4" spans="1:4" x14ac:dyDescent="0.25">
      <c r="A4" s="88" t="s">
        <v>105</v>
      </c>
      <c r="B4" s="88"/>
      <c r="C4" s="88"/>
      <c r="D4" s="40"/>
    </row>
    <row r="5" spans="1:4" x14ac:dyDescent="0.25">
      <c r="A5" s="90"/>
      <c r="B5" s="90"/>
      <c r="C5" s="90"/>
    </row>
    <row r="6" spans="1:4" x14ac:dyDescent="0.25">
      <c r="A6" s="41"/>
      <c r="B6" s="42" t="s">
        <v>86</v>
      </c>
      <c r="C6" s="43">
        <f>'3кв'!B63</f>
        <v>0</v>
      </c>
      <c r="D6" s="44"/>
    </row>
    <row r="7" spans="1:4" x14ac:dyDescent="0.25">
      <c r="A7" s="45" t="s">
        <v>87</v>
      </c>
      <c r="B7" s="42" t="s">
        <v>106</v>
      </c>
      <c r="C7" s="43"/>
      <c r="D7" s="44"/>
    </row>
    <row r="8" spans="1:4" x14ac:dyDescent="0.25">
      <c r="A8" s="41"/>
      <c r="B8" s="46" t="s">
        <v>88</v>
      </c>
      <c r="C8" s="43"/>
      <c r="D8" s="44"/>
    </row>
    <row r="9" spans="1:4" x14ac:dyDescent="0.25">
      <c r="A9" s="41"/>
      <c r="B9" s="47" t="s">
        <v>107</v>
      </c>
      <c r="C9" s="43"/>
      <c r="D9" s="44"/>
    </row>
    <row r="10" spans="1:4" x14ac:dyDescent="0.25">
      <c r="A10" s="41"/>
      <c r="B10" s="47" t="s">
        <v>108</v>
      </c>
      <c r="C10" s="43"/>
      <c r="D10" s="44"/>
    </row>
    <row r="11" spans="1:4" x14ac:dyDescent="0.25">
      <c r="A11" s="41"/>
      <c r="B11" s="47" t="s">
        <v>109</v>
      </c>
      <c r="C11" s="43"/>
      <c r="D11" s="44"/>
    </row>
    <row r="12" spans="1:4" x14ac:dyDescent="0.25">
      <c r="A12" s="41"/>
      <c r="B12" s="47" t="s">
        <v>110</v>
      </c>
      <c r="C12" s="43"/>
      <c r="D12" s="44"/>
    </row>
    <row r="13" spans="1:4" x14ac:dyDescent="0.25">
      <c r="B13" s="48" t="s">
        <v>89</v>
      </c>
      <c r="C13" s="49">
        <f>'3кв'!B65+'4кв'!B53</f>
        <v>562031.56000000006</v>
      </c>
      <c r="D13" s="50"/>
    </row>
    <row r="14" spans="1:4" x14ac:dyDescent="0.25">
      <c r="B14" s="47"/>
      <c r="C14" s="49"/>
      <c r="D14" s="50"/>
    </row>
    <row r="15" spans="1:4" x14ac:dyDescent="0.25">
      <c r="A15" s="51"/>
      <c r="B15" s="48" t="s">
        <v>90</v>
      </c>
      <c r="C15" s="52">
        <f>SUM(C10:C14)</f>
        <v>562031.56000000006</v>
      </c>
      <c r="D15" s="44"/>
    </row>
    <row r="16" spans="1:4" x14ac:dyDescent="0.25">
      <c r="B16" s="91"/>
      <c r="C16" s="91"/>
      <c r="D16" s="53"/>
    </row>
    <row r="17" spans="1:7" ht="17.25" customHeight="1" x14ac:dyDescent="0.25">
      <c r="A17" s="54" t="s">
        <v>91</v>
      </c>
      <c r="B17" s="55" t="s">
        <v>33</v>
      </c>
      <c r="C17" s="49">
        <f>'3кв'!E22+'4кв'!E22</f>
        <v>413434.56</v>
      </c>
      <c r="D17" s="53"/>
    </row>
    <row r="18" spans="1:7" ht="15" customHeight="1" x14ac:dyDescent="0.25">
      <c r="A18" s="54"/>
      <c r="B18" s="56" t="s">
        <v>31</v>
      </c>
      <c r="C18" s="49">
        <f>'3кв'!E23+'4кв'!E23</f>
        <v>139487.04000000001</v>
      </c>
      <c r="D18" s="53"/>
    </row>
    <row r="19" spans="1:7" x14ac:dyDescent="0.25">
      <c r="A19" s="54"/>
      <c r="B19" s="57" t="s">
        <v>92</v>
      </c>
      <c r="C19" s="49">
        <f>'3кв'!E24+'4кв'!E24</f>
        <v>0</v>
      </c>
      <c r="D19" s="53"/>
    </row>
    <row r="20" spans="1:7" x14ac:dyDescent="0.25">
      <c r="A20" s="54"/>
      <c r="B20" s="47" t="s">
        <v>36</v>
      </c>
      <c r="C20" s="49">
        <f>'3кв'!E25+'4кв'!E25</f>
        <v>0</v>
      </c>
      <c r="D20" s="53"/>
    </row>
    <row r="21" spans="1:7" x14ac:dyDescent="0.25">
      <c r="A21" s="54"/>
      <c r="B21" s="47" t="s">
        <v>38</v>
      </c>
      <c r="C21" s="49">
        <f>'3кв'!E26+'4кв'!E26</f>
        <v>16754.900000000001</v>
      </c>
      <c r="D21" s="53"/>
    </row>
    <row r="22" spans="1:7" x14ac:dyDescent="0.25">
      <c r="A22" s="54"/>
      <c r="B22" s="47" t="s">
        <v>39</v>
      </c>
      <c r="C22" s="49">
        <f>'3кв'!E27+'4кв'!E27</f>
        <v>10475.33</v>
      </c>
      <c r="D22" s="53"/>
    </row>
    <row r="23" spans="1:7" x14ac:dyDescent="0.25">
      <c r="A23" s="54"/>
      <c r="B23" s="47" t="s">
        <v>37</v>
      </c>
      <c r="C23" s="49">
        <f>'3кв'!E28+'4кв'!E28</f>
        <v>28786.12</v>
      </c>
      <c r="D23" s="53"/>
    </row>
    <row r="24" spans="1:7" x14ac:dyDescent="0.25">
      <c r="B24" s="47" t="s">
        <v>93</v>
      </c>
      <c r="C24" s="49">
        <f>'3кв'!E29+'4кв'!E29</f>
        <v>15464.3</v>
      </c>
      <c r="D24" s="53"/>
      <c r="E24" s="58"/>
    </row>
    <row r="25" spans="1:7" x14ac:dyDescent="0.25">
      <c r="B25" s="70" t="s">
        <v>53</v>
      </c>
      <c r="C25" s="49">
        <f>'3кв'!E31+'4кв'!E30</f>
        <v>1094.69</v>
      </c>
      <c r="D25" s="53"/>
      <c r="E25" s="58"/>
    </row>
    <row r="26" spans="1:7" x14ac:dyDescent="0.25">
      <c r="A26" s="54"/>
      <c r="B26" s="59" t="s">
        <v>115</v>
      </c>
      <c r="C26" s="60">
        <f>'3кв'!E34+'3кв'!E35+'3кв'!E38+'3кв'!E39+'3кв'!E41+'3кв'!E42+'3кв'!E44+'4кв'!E32</f>
        <v>32058.879999999997</v>
      </c>
      <c r="D26" s="53"/>
    </row>
    <row r="27" spans="1:7" x14ac:dyDescent="0.25">
      <c r="A27" s="54"/>
      <c r="B27" s="46" t="s">
        <v>94</v>
      </c>
      <c r="C27" s="60">
        <f>SUM(C29:C37)</f>
        <v>142974.37600000002</v>
      </c>
      <c r="D27" s="53"/>
    </row>
    <row r="28" spans="1:7" x14ac:dyDescent="0.25">
      <c r="A28" s="54"/>
      <c r="B28" s="46" t="s">
        <v>88</v>
      </c>
      <c r="C28" s="60"/>
      <c r="D28" s="53"/>
      <c r="G28" s="58"/>
    </row>
    <row r="29" spans="1:7" x14ac:dyDescent="0.25">
      <c r="A29" s="54"/>
      <c r="B29" s="61" t="s">
        <v>113</v>
      </c>
      <c r="C29" s="62">
        <f>'3кв'!E32</f>
        <v>16016.79</v>
      </c>
      <c r="D29" s="53"/>
    </row>
    <row r="30" spans="1:7" x14ac:dyDescent="0.25">
      <c r="A30" s="54"/>
      <c r="B30" s="61" t="s">
        <v>112</v>
      </c>
      <c r="C30" s="62">
        <f>'3кв'!E30</f>
        <v>2620</v>
      </c>
      <c r="D30" s="53"/>
    </row>
    <row r="31" spans="1:7" x14ac:dyDescent="0.25">
      <c r="A31" s="54"/>
      <c r="B31" s="61" t="s">
        <v>114</v>
      </c>
      <c r="C31" s="62">
        <f>'3кв'!E33</f>
        <v>49369.41</v>
      </c>
      <c r="D31" s="53"/>
    </row>
    <row r="32" spans="1:7" ht="31.5" x14ac:dyDescent="0.25">
      <c r="A32" s="54"/>
      <c r="B32" s="71" t="s">
        <v>116</v>
      </c>
      <c r="C32" s="62"/>
      <c r="D32" s="53"/>
    </row>
    <row r="33" spans="1:5" ht="31.5" x14ac:dyDescent="0.25">
      <c r="A33" s="54"/>
      <c r="B33" s="71" t="s">
        <v>117</v>
      </c>
      <c r="C33" s="62"/>
      <c r="D33" s="53"/>
    </row>
    <row r="34" spans="1:5" x14ac:dyDescent="0.25">
      <c r="A34" s="54"/>
      <c r="B34" s="71" t="s">
        <v>118</v>
      </c>
      <c r="C34" s="62">
        <f>'3кв'!E40</f>
        <v>10289.07</v>
      </c>
      <c r="D34" s="53"/>
    </row>
    <row r="35" spans="1:5" x14ac:dyDescent="0.25">
      <c r="A35" s="54"/>
      <c r="B35" s="61" t="s">
        <v>119</v>
      </c>
      <c r="C35" s="62">
        <f>'3кв'!E43</f>
        <v>68484.929999999993</v>
      </c>
      <c r="D35" s="53"/>
    </row>
    <row r="36" spans="1:5" x14ac:dyDescent="0.25">
      <c r="A36" s="54"/>
      <c r="B36" s="61" t="s">
        <v>120</v>
      </c>
      <c r="C36" s="93">
        <f>'4кв'!E31</f>
        <v>-3805.8240000000001</v>
      </c>
      <c r="D36" s="53"/>
    </row>
    <row r="37" spans="1:5" x14ac:dyDescent="0.25">
      <c r="A37" s="54"/>
      <c r="B37" s="61"/>
      <c r="C37" s="62"/>
      <c r="D37" s="53"/>
    </row>
    <row r="38" spans="1:5" x14ac:dyDescent="0.25">
      <c r="B38" s="63" t="s">
        <v>95</v>
      </c>
      <c r="C38" s="64">
        <f>SUM(C17:C27)</f>
        <v>800530.196</v>
      </c>
      <c r="D38" s="53"/>
      <c r="E38" s="58"/>
    </row>
    <row r="39" spans="1:5" x14ac:dyDescent="0.25">
      <c r="B39" s="63" t="s">
        <v>96</v>
      </c>
      <c r="C39" s="65">
        <f>C6+C15-C38</f>
        <v>-238498.63599999994</v>
      </c>
      <c r="D39" s="53"/>
    </row>
    <row r="40" spans="1:5" x14ac:dyDescent="0.25">
      <c r="B40" s="45"/>
      <c r="C40" s="45"/>
      <c r="D40" s="53"/>
    </row>
    <row r="41" spans="1:5" x14ac:dyDescent="0.25">
      <c r="B41" s="66" t="s">
        <v>72</v>
      </c>
      <c r="C41" s="66"/>
      <c r="D41" s="53"/>
    </row>
    <row r="42" spans="1:5" x14ac:dyDescent="0.25">
      <c r="B42" s="66" t="s">
        <v>111</v>
      </c>
      <c r="C42" s="67">
        <v>0</v>
      </c>
      <c r="D42" s="53"/>
    </row>
    <row r="43" spans="1:5" x14ac:dyDescent="0.25">
      <c r="B43" s="68" t="s">
        <v>97</v>
      </c>
      <c r="C43" s="69">
        <v>115193.17</v>
      </c>
      <c r="D43" s="53"/>
    </row>
    <row r="44" spans="1:5" x14ac:dyDescent="0.25">
      <c r="B44" s="66" t="s">
        <v>98</v>
      </c>
      <c r="C44" s="67">
        <f>C43-C42</f>
        <v>115193.17</v>
      </c>
      <c r="D44" s="53"/>
    </row>
    <row r="45" spans="1:5" x14ac:dyDescent="0.25">
      <c r="B45" s="45"/>
      <c r="C45" s="45"/>
      <c r="D45" s="53"/>
    </row>
    <row r="46" spans="1:5" x14ac:dyDescent="0.25">
      <c r="A46" s="1" t="s">
        <v>99</v>
      </c>
      <c r="B46" s="45" t="s">
        <v>100</v>
      </c>
      <c r="C46" s="45"/>
      <c r="D46" s="53"/>
    </row>
    <row r="47" spans="1:5" x14ac:dyDescent="0.25">
      <c r="B47" s="45" t="s">
        <v>101</v>
      </c>
      <c r="C47" s="45"/>
      <c r="D47" s="53"/>
    </row>
    <row r="48" spans="1:5" x14ac:dyDescent="0.25">
      <c r="B48" s="45" t="s">
        <v>102</v>
      </c>
      <c r="C48" s="45"/>
      <c r="D48" s="53"/>
    </row>
    <row r="49" spans="2:4" x14ac:dyDescent="0.25">
      <c r="B49" s="45"/>
      <c r="C49" s="45"/>
      <c r="D49" s="53"/>
    </row>
    <row r="50" spans="2:4" x14ac:dyDescent="0.25">
      <c r="B50" s="45" t="s">
        <v>103</v>
      </c>
      <c r="C50" s="45"/>
      <c r="D50" s="53"/>
    </row>
    <row r="51" spans="2:4" x14ac:dyDescent="0.25">
      <c r="B51" s="45"/>
      <c r="C51" s="45"/>
      <c r="D51" s="53"/>
    </row>
    <row r="52" spans="2:4" x14ac:dyDescent="0.25">
      <c r="B52" s="45"/>
      <c r="C52" s="45"/>
      <c r="D52" s="53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22" zoomScaleSheetLayoutView="100" workbookViewId="0">
      <selection activeCell="E31" sqref="E31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8.2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123</v>
      </c>
      <c r="B3" s="77"/>
      <c r="C3" s="77"/>
      <c r="D3" s="77"/>
      <c r="E3" s="77"/>
    </row>
    <row r="4" spans="1:5" s="1" customFormat="1" ht="15.6" customHeight="1" x14ac:dyDescent="0.25">
      <c r="A4" s="19" t="s">
        <v>13</v>
      </c>
      <c r="B4" s="4"/>
      <c r="C4" s="4"/>
      <c r="D4" s="21"/>
      <c r="E4" s="22" t="s">
        <v>124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78" t="s">
        <v>0</v>
      </c>
      <c r="B6" s="78"/>
      <c r="C6" s="78"/>
      <c r="D6" s="78"/>
      <c r="E6" s="78"/>
    </row>
    <row r="7" spans="1:5" x14ac:dyDescent="0.25">
      <c r="A7" s="79" t="s">
        <v>45</v>
      </c>
      <c r="B7" s="79"/>
      <c r="C7" s="79"/>
      <c r="D7" s="79"/>
      <c r="E7" s="79"/>
    </row>
    <row r="8" spans="1:5" ht="15.75" customHeight="1" x14ac:dyDescent="0.25">
      <c r="A8" s="72" t="s">
        <v>1</v>
      </c>
      <c r="B8" s="72"/>
      <c r="C8" s="72"/>
      <c r="D8" s="72"/>
      <c r="E8" s="72"/>
    </row>
    <row r="9" spans="1:5" ht="13.9" customHeight="1" x14ac:dyDescent="0.25">
      <c r="A9" s="80" t="s">
        <v>65</v>
      </c>
      <c r="B9" s="80"/>
      <c r="C9" s="80"/>
      <c r="D9" s="80"/>
      <c r="E9" s="80"/>
    </row>
    <row r="10" spans="1:5" ht="26.25" customHeight="1" x14ac:dyDescent="0.25">
      <c r="A10" s="81" t="s">
        <v>14</v>
      </c>
      <c r="B10" s="82"/>
      <c r="C10" s="82"/>
      <c r="D10" s="82"/>
      <c r="E10" s="82"/>
    </row>
    <row r="11" spans="1:5" ht="30.75" customHeight="1" x14ac:dyDescent="0.25">
      <c r="A11" s="78" t="s">
        <v>48</v>
      </c>
      <c r="B11" s="78"/>
      <c r="C11" s="78"/>
      <c r="D11" s="78"/>
      <c r="E11" s="78"/>
    </row>
    <row r="12" spans="1:5" ht="14.25" customHeight="1" x14ac:dyDescent="0.25">
      <c r="A12" s="72" t="s">
        <v>15</v>
      </c>
      <c r="B12" s="73"/>
      <c r="C12" s="73"/>
      <c r="D12" s="73"/>
      <c r="E12" s="73"/>
    </row>
    <row r="13" spans="1:5" x14ac:dyDescent="0.25">
      <c r="A13" s="78" t="s">
        <v>22</v>
      </c>
      <c r="B13" s="78"/>
      <c r="C13" s="78"/>
      <c r="D13" s="78"/>
      <c r="E13" s="78"/>
    </row>
    <row r="14" spans="1:5" ht="21" customHeight="1" x14ac:dyDescent="0.25">
      <c r="A14" s="72" t="s">
        <v>2</v>
      </c>
      <c r="B14" s="73"/>
      <c r="C14" s="73"/>
      <c r="D14" s="73"/>
      <c r="E14" s="73"/>
    </row>
    <row r="15" spans="1:5" ht="14.25" customHeight="1" x14ac:dyDescent="0.25">
      <c r="A15" s="78" t="s">
        <v>41</v>
      </c>
      <c r="B15" s="78"/>
      <c r="C15" s="78"/>
      <c r="D15" s="78"/>
      <c r="E15" s="78"/>
    </row>
    <row r="16" spans="1:5" x14ac:dyDescent="0.25">
      <c r="A16" s="72" t="s">
        <v>16</v>
      </c>
      <c r="B16" s="73"/>
      <c r="C16" s="73"/>
      <c r="D16" s="73"/>
      <c r="E16" s="73"/>
    </row>
    <row r="17" spans="1:8" ht="32.25" customHeight="1" x14ac:dyDescent="0.25">
      <c r="A17" s="78" t="s">
        <v>17</v>
      </c>
      <c r="B17" s="78"/>
      <c r="C17" s="78"/>
      <c r="D17" s="78"/>
      <c r="E17" s="78"/>
    </row>
    <row r="18" spans="1:8" ht="64.5" customHeight="1" x14ac:dyDescent="0.25">
      <c r="A18" s="78" t="s">
        <v>51</v>
      </c>
      <c r="B18" s="78"/>
      <c r="C18" s="78"/>
      <c r="D18" s="78"/>
      <c r="E18" s="78"/>
    </row>
    <row r="19" spans="1:8" ht="36.75" customHeight="1" x14ac:dyDescent="0.25">
      <c r="A19" s="84" t="s">
        <v>49</v>
      </c>
      <c r="B19" s="84"/>
      <c r="C19" s="84"/>
      <c r="D19" s="84"/>
      <c r="E19" s="84"/>
    </row>
    <row r="20" spans="1:8" x14ac:dyDescent="0.25">
      <c r="A20" s="84"/>
      <c r="B20" s="84"/>
      <c r="C20" s="84"/>
      <c r="D20" s="84"/>
      <c r="E20" s="84"/>
      <c r="F20" s="2">
        <v>3590.4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2.9" customHeight="1" x14ac:dyDescent="0.25">
      <c r="A22" s="17" t="s">
        <v>33</v>
      </c>
      <c r="B22" s="8" t="s">
        <v>46</v>
      </c>
      <c r="C22" s="3" t="s">
        <v>4</v>
      </c>
      <c r="D22" s="3">
        <v>16.45</v>
      </c>
      <c r="E22" s="7">
        <f>D22*F20*G20</f>
        <v>177186.24</v>
      </c>
    </row>
    <row r="23" spans="1:8" x14ac:dyDescent="0.25">
      <c r="A23" s="6" t="s">
        <v>31</v>
      </c>
      <c r="B23" s="8" t="s">
        <v>23</v>
      </c>
      <c r="C23" s="3" t="s">
        <v>4</v>
      </c>
      <c r="D23" s="3">
        <v>5.55</v>
      </c>
      <c r="E23" s="7">
        <f>D23*F20*G20</f>
        <v>59780.160000000003</v>
      </c>
    </row>
    <row r="24" spans="1:8" ht="25.5" x14ac:dyDescent="0.25">
      <c r="A24" s="6" t="s">
        <v>30</v>
      </c>
      <c r="B24" s="8" t="s">
        <v>34</v>
      </c>
      <c r="C24" s="3" t="s">
        <v>4</v>
      </c>
      <c r="D24" s="3"/>
      <c r="E24" s="7">
        <v>0</v>
      </c>
    </row>
    <row r="25" spans="1:8" x14ac:dyDescent="0.25">
      <c r="A25" s="6" t="s">
        <v>36</v>
      </c>
      <c r="B25" s="8" t="s">
        <v>80</v>
      </c>
      <c r="C25" s="3" t="s">
        <v>24</v>
      </c>
      <c r="D25" s="3"/>
      <c r="E25" s="7">
        <v>0</v>
      </c>
    </row>
    <row r="26" spans="1:8" x14ac:dyDescent="0.25">
      <c r="A26" s="6" t="s">
        <v>38</v>
      </c>
      <c r="B26" s="8" t="s">
        <v>80</v>
      </c>
      <c r="C26" s="3" t="s">
        <v>24</v>
      </c>
      <c r="D26" s="3"/>
      <c r="E26" s="7"/>
    </row>
    <row r="27" spans="1:8" x14ac:dyDescent="0.25">
      <c r="A27" s="6" t="s">
        <v>39</v>
      </c>
      <c r="B27" s="8" t="s">
        <v>80</v>
      </c>
      <c r="C27" s="3" t="s">
        <v>24</v>
      </c>
      <c r="D27" s="3"/>
      <c r="E27" s="7"/>
    </row>
    <row r="28" spans="1:8" x14ac:dyDescent="0.25">
      <c r="A28" s="6" t="s">
        <v>37</v>
      </c>
      <c r="B28" s="8" t="s">
        <v>80</v>
      </c>
      <c r="C28" s="3" t="s">
        <v>24</v>
      </c>
      <c r="D28" s="3"/>
      <c r="E28" s="7"/>
    </row>
    <row r="29" spans="1:8" x14ac:dyDescent="0.25">
      <c r="A29" s="18" t="s">
        <v>35</v>
      </c>
      <c r="B29" s="8" t="s">
        <v>80</v>
      </c>
      <c r="C29" s="20" t="s">
        <v>24</v>
      </c>
      <c r="D29" s="3"/>
      <c r="E29" s="7"/>
    </row>
    <row r="30" spans="1:8" x14ac:dyDescent="0.25">
      <c r="A30" s="18" t="s">
        <v>53</v>
      </c>
      <c r="B30" s="8" t="s">
        <v>80</v>
      </c>
      <c r="C30" s="20" t="s">
        <v>24</v>
      </c>
      <c r="D30" s="3"/>
      <c r="E30" s="7"/>
    </row>
    <row r="31" spans="1:8" ht="30" x14ac:dyDescent="0.25">
      <c r="A31" s="18" t="s">
        <v>120</v>
      </c>
      <c r="B31" s="8" t="s">
        <v>121</v>
      </c>
      <c r="C31" s="20" t="s">
        <v>24</v>
      </c>
      <c r="D31" s="3"/>
      <c r="E31" s="92">
        <f>-5708.736</f>
        <v>-5708.7359999999999</v>
      </c>
      <c r="F31" s="2" t="s">
        <v>122</v>
      </c>
      <c r="H31" s="2">
        <f>0.53*F20*G20</f>
        <v>5708.7359999999999</v>
      </c>
    </row>
    <row r="32" spans="1:8" x14ac:dyDescent="0.25">
      <c r="A32" s="18"/>
      <c r="B32" s="8"/>
      <c r="C32" s="20"/>
      <c r="D32" s="3"/>
      <c r="E32" s="7"/>
    </row>
    <row r="33" spans="1:5" x14ac:dyDescent="0.25">
      <c r="A33" s="18"/>
      <c r="B33" s="8"/>
      <c r="C33" s="20"/>
      <c r="D33" s="3"/>
      <c r="E33" s="7"/>
    </row>
    <row r="34" spans="1:5" s="12" customFormat="1" ht="14.25" x14ac:dyDescent="0.2">
      <c r="A34" s="26" t="s">
        <v>40</v>
      </c>
      <c r="B34" s="9"/>
      <c r="C34" s="10"/>
      <c r="D34" s="10">
        <f>SUM(D30:D33)</f>
        <v>0</v>
      </c>
      <c r="E34" s="11">
        <f>SUM(E22:E33)</f>
        <v>231257.66399999999</v>
      </c>
    </row>
    <row r="36" spans="1:5" ht="30.75" customHeight="1" x14ac:dyDescent="0.25">
      <c r="A36" s="85" t="s">
        <v>82</v>
      </c>
      <c r="B36" s="85"/>
      <c r="C36" s="85"/>
      <c r="D36" s="85"/>
      <c r="E36" s="85"/>
    </row>
    <row r="37" spans="1:5" ht="30.75" customHeight="1" x14ac:dyDescent="0.25">
      <c r="A37" s="78" t="s">
        <v>21</v>
      </c>
      <c r="B37" s="78"/>
      <c r="C37" s="78"/>
      <c r="D37" s="78"/>
      <c r="E37" s="78"/>
    </row>
    <row r="38" spans="1:5" x14ac:dyDescent="0.25">
      <c r="A38" s="78" t="s">
        <v>20</v>
      </c>
      <c r="B38" s="78"/>
      <c r="C38" s="78"/>
      <c r="D38" s="78"/>
      <c r="E38" s="78"/>
    </row>
    <row r="39" spans="1:5" ht="32.25" customHeight="1" x14ac:dyDescent="0.25">
      <c r="A39" s="78" t="s">
        <v>25</v>
      </c>
      <c r="B39" s="78"/>
      <c r="C39" s="78"/>
      <c r="D39" s="78"/>
      <c r="E39" s="78"/>
    </row>
    <row r="40" spans="1:5" x14ac:dyDescent="0.25">
      <c r="A40" s="78" t="s">
        <v>18</v>
      </c>
      <c r="B40" s="78"/>
      <c r="C40" s="78"/>
      <c r="D40" s="78"/>
      <c r="E40" s="78"/>
    </row>
    <row r="41" spans="1:5" x14ac:dyDescent="0.25">
      <c r="A41" s="83" t="s">
        <v>5</v>
      </c>
      <c r="B41" s="83"/>
      <c r="C41" s="83"/>
      <c r="D41" s="83"/>
      <c r="E41" s="83"/>
    </row>
    <row r="42" spans="1:5" x14ac:dyDescent="0.25">
      <c r="A42" s="78" t="s">
        <v>18</v>
      </c>
      <c r="B42" s="78"/>
      <c r="C42" s="78"/>
      <c r="D42" s="78"/>
      <c r="E42" s="78"/>
    </row>
    <row r="43" spans="1:5" x14ac:dyDescent="0.25">
      <c r="A43" s="86" t="s">
        <v>42</v>
      </c>
      <c r="B43" s="86"/>
      <c r="C43" s="86"/>
      <c r="D43" s="86"/>
      <c r="E43" s="86"/>
    </row>
    <row r="44" spans="1:5" x14ac:dyDescent="0.25">
      <c r="B44" s="87" t="s">
        <v>19</v>
      </c>
      <c r="C44" s="87"/>
      <c r="D44" s="87"/>
      <c r="E44" s="5" t="s">
        <v>6</v>
      </c>
    </row>
    <row r="45" spans="1:5" x14ac:dyDescent="0.25">
      <c r="A45" s="37"/>
      <c r="B45" s="37"/>
      <c r="C45" s="37"/>
      <c r="D45" s="37"/>
      <c r="E45" s="37"/>
    </row>
    <row r="46" spans="1:5" x14ac:dyDescent="0.25">
      <c r="A46" s="86" t="s">
        <v>66</v>
      </c>
      <c r="B46" s="86"/>
      <c r="C46" s="86"/>
      <c r="D46" s="86"/>
      <c r="E46" s="86"/>
    </row>
    <row r="47" spans="1:5" x14ac:dyDescent="0.25">
      <c r="B47" s="87" t="s">
        <v>19</v>
      </c>
      <c r="C47" s="87"/>
      <c r="D47" s="87"/>
      <c r="E47" s="5" t="s">
        <v>6</v>
      </c>
    </row>
    <row r="49" spans="1:2" x14ac:dyDescent="0.25">
      <c r="A49" s="16" t="s">
        <v>50</v>
      </c>
    </row>
    <row r="50" spans="1:2" x14ac:dyDescent="0.25">
      <c r="A50" s="12" t="s">
        <v>26</v>
      </c>
    </row>
    <row r="51" spans="1:2" x14ac:dyDescent="0.25">
      <c r="A51" s="2" t="s">
        <v>32</v>
      </c>
      <c r="B51" s="13">
        <f>'3кв'!B67</f>
        <v>-270918.71000000008</v>
      </c>
    </row>
    <row r="52" spans="1:2" x14ac:dyDescent="0.25">
      <c r="A52" s="2" t="s">
        <v>83</v>
      </c>
      <c r="B52" s="14"/>
    </row>
    <row r="53" spans="1:2" x14ac:dyDescent="0.25">
      <c r="A53" s="2" t="s">
        <v>29</v>
      </c>
      <c r="B53" s="14">
        <v>298966.05</v>
      </c>
    </row>
    <row r="54" spans="1:2" ht="19.5" customHeight="1" x14ac:dyDescent="0.25">
      <c r="A54" s="39" t="s">
        <v>28</v>
      </c>
      <c r="B54" s="14">
        <f>E34</f>
        <v>231257.66399999999</v>
      </c>
    </row>
    <row r="55" spans="1:2" ht="21.75" customHeight="1" x14ac:dyDescent="0.25">
      <c r="A55" s="15" t="s">
        <v>27</v>
      </c>
      <c r="B55" s="13">
        <f>B51+B53-B54</f>
        <v>-203210.32400000008</v>
      </c>
    </row>
  </sheetData>
  <mergeCells count="29">
    <mergeCell ref="A42:E42"/>
    <mergeCell ref="A43:E43"/>
    <mergeCell ref="B44:D44"/>
    <mergeCell ref="A46:E46"/>
    <mergeCell ref="B47:D47"/>
    <mergeCell ref="A36:E36"/>
    <mergeCell ref="A37:E37"/>
    <mergeCell ref="A38:E38"/>
    <mergeCell ref="A39:E39"/>
    <mergeCell ref="A40:E40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3кв</vt:lpstr>
      <vt:lpstr>4кв</vt:lpstr>
      <vt:lpstr>отчет</vt:lpstr>
      <vt:lpstr>1 кв</vt:lpstr>
      <vt:lpstr>'1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2025-03-10T08:52:34Z</dcterms:modified>
</cp:coreProperties>
</file>